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4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<sst xmlns="http://schemas.openxmlformats.org/spreadsheetml/2006/main" count="929" uniqueCount="292">
  <si>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</si>
  <si>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</si>
  <si>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</si>
  <si>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</si>
  <si>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</si>
  <si>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</si>
  <si>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</si>
  <si>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</si>
  <si>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</si>
  <si>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</si>
  <si>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</si>
  <si>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</si>
  <si>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</si>
  <si>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</si>
  <si>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</si>
  <si>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</si>
  <si>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</si>
  <si>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</si>
  <si>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</si>
  <si>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</si>
  <si>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</si>
  <si>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</si>
  <si>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</si>
  <si>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</si>
  <si>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</si>
  <si>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</si>
  <si>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</si>
  <si>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</si>
  <si>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</si>
  <si>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</si>
  <si>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</si>
  <si>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</si>
  <si>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</si>
  <si>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</si>
  <si>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</si>
  <si>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</si>
  <si>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</si>
  <si>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</si>
  <si>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</si>
  <si>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</si>
  <si>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</si>
  <si>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</si>
  <si>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</si>
  <si>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</si>
  <si>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</si>
  <si>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</si>
  <si>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</si>
  <si>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</si>
  <si>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</si>
  <si>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</si>
  <si>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</si>
  <si>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</si>
  <si>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</si>
  <si>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</si>
  <si>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</si>
  <si>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</si>
  <si>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</si>
  <si>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</si>
  <si>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</si>
  <si>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</si>
  <si>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</si>
  <si>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</si>
  <si>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</si>
  <si>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</si>
  <si>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</si>
  <si>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</si>
  <si>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</si>
  <si>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</si>
  <si>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</si>
  <si>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</si>
  <si>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</si>
  <si>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</si>
  <si>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</si>
  <si>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</si>
  <si>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</si>
  <si>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</si>
  <si>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</si>
  <si>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</si>
  <si>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</si>
  <si>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</si>
  <si>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</si>
  <si>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</si>
  <si>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</si>
  <si>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</si>
  <si>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</si>
  <si>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</si>
  <si>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</si>
  <si>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</si>
  <si>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</si>
  <si>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</si>
  <si>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</si>
  <si>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</si>
  <si>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</si>
  <si>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</si>
  <si>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</si>
  <si>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</si>
  <si>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</si>
  <si>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</si>
  <si>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</si>
  <si>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</si>
  <si>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</si>
  <si>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</si>
  <si>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</si>
  <si>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</si>
  <si>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</si>
  <si>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</si>
  <si>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</si>
  <si>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</si>
  <si>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</si>
  <si>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</si>
  <si>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</si>
  <si>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</si>
  <si>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</si>
  <si>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</si>
  <si>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</si>
  <si>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</si>
  <si>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</si>
  <si>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</si>
  <si>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</si>
  <si>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</si>
  <si>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</si>
  <si>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</si>
  <si>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</si>
  <si>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</si>
  <si>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</si>
  <si>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</si>
  <si>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</si>
  <si>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</si>
  <si>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</si>
  <si>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</si>
  <si>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</si>
  <si>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</si>
  <si>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</si>
  <si>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</si>
  <si>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</si>
  <si>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</si>
  <si>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</si>
  <si>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</si>
  <si>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</si>
  <si>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</si>
  <si>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</si>
  <si>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</si>
  <si>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</si>
  <si>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</si>
  <si>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</si>
  <si>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</si>
  <si>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</si>
  <si>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</si>
  <si>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</si>
  <si>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</si>
  <si>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</si>
  <si>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</si>
  <si>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</si>
  <si>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</si>
  <si>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</si>
  <si>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</si>
  <si>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</si>
  <si>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</si>
  <si>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</si>
  <si>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</si>
  <si>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</si>
  <si>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</si>
  <si>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</si>
  <si>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</si>
  <si>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</si>
  <si>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</si>
  <si>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</si>
  <si>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</si>
  <si>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</si>
  <si>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</si>
  <si>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</si>
  <si>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</si>
  <si>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</si>
  <si>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</si>
  <si>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</si>
  <si>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</si>
  <si>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</si>
  <si>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</si>
  <si>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</si>
  <si>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</si>
  <si>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</si>
  <si>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</si>
  <si>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</si>
  <si>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</si>
  <si>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</si>
  <si>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</si>
  <si>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</si>
  <si>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</si>
  <si>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</si>
  <si>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</si>
  <si>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</si>
  <si>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</si>
  <si>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</si>
  <si>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</si>
  <si>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</si>
  <si>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</si>
  <si>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</si>
  <si>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</si>
  <si>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</si>
  <si>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</si>
  <si>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</si>
  <si>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</si>
  <si>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</si>
  <si>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</si>
  <si>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</si>
  <si>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</si>
  <si>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</si>
  <si>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</si>
  <si>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</si>
  <si>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</si>
  <si>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</si>
  <si>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</si>
  <si>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</si>
  <si>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</si>
  <si>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</si>
  <si>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</si>
  <si>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</si>
  <si>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</si>
  <si>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</si>
  <si>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</si>
  <si>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</si>
  <si>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</si>
  <si>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</si>
  <si>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</si>
  <si>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</si>
  <si>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</si>
  <si>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</si>
  <si>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</si>
  <si>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</si>
  <si>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</si>
  <si>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</si>
  <si>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</si>
  <si>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</si>
  <si>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</si>
  <si>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</si>
  <si>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</si>
  <si>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</si>
  <si>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</si>
  <si>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</si>
  <si>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</si>
  <si>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</si>
  <si>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</si>
  <si>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</si>
  <si>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</si>
  <si>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</si>
  <si>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</si>
  <si>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</si>
  <si>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</si>
  <si>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</si>
  <si>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</si>
  <si>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</si>
  <si>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</si>
  <si>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</si>
  <si>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</si>
  <si>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</si>
  <si>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</si>
  <si>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</si>
  <si>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</si>
  <si>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</si>
  <si>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</si>
  <si>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</si>
  <si>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</si>
  <si>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</si>
  <si>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</si>
  <si>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</si>
  <si>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</si>
  <si>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</si>
  <si>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</si>
  <si>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</si>
  <si>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</si>
  <si>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</si>
  <si>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</si>
  <si>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</si>
  <si>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</si>
  <si>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</si>
  <si>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</si>
  <si>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</si>
  <si>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</si>
  <si>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</si>
  <si>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</si>
  <si>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</si>
  <si>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</si>
  <si>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</si>
  <si>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</si>
  <si>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Руководитель муниципального учреждения (уполномоченное лицо)</t>
  </si>
  <si>
    <t>Пестова М.Б.</t>
  </si>
  <si>
    <t>Главный бухгалтер муниципального учреждения</t>
  </si>
  <si>
    <t>Варокина Н.С.</t>
  </si>
  <si>
    <t>Заведующий</t>
  </si>
  <si>
    <t>«   23    »  ноября          2016г.</t>
  </si>
  <si>
    <t>« 23  » ноября               2016г.</t>
  </si>
  <si>
    <t>«_23_»_ноября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</si>
</sst>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6">
      <selection activeCell="D32" sqref="D32:G32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 t="s">
        <v>288</v>
      </c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285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289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247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290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42697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267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248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266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250</v>
      </c>
      <c r="B32" s="113"/>
      <c r="C32" s="113"/>
      <c r="D32" s="123" t="s">
        <v>268</v>
      </c>
      <c r="E32" s="123"/>
      <c r="F32" s="123"/>
      <c r="G32" s="123"/>
      <c r="H32" s="19"/>
    </row>
    <row r="33" spans="1:8" ht="38.25" customHeight="1">
      <c r="A33" s="113" t="s">
        <v>249</v>
      </c>
      <c r="B33" s="113"/>
      <c r="C33" s="113"/>
      <c r="D33" s="123" t="s">
        <v>268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269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270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271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272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273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274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275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276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277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278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279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280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281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251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252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253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254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SheetLayoutView="100" workbookViewId="0" topLeftCell="A48">
      <selection activeCell="I54" sqref="I54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259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30866278.909999996</v>
      </c>
      <c r="E11" s="61">
        <f>E14</f>
        <v>22655850.72</v>
      </c>
      <c r="F11" s="61">
        <f>F37</f>
        <v>1482473.1699999997</v>
      </c>
      <c r="G11" s="61">
        <f>G37</f>
        <v>0</v>
      </c>
      <c r="H11" s="61"/>
      <c r="I11" s="61">
        <f>I13+I14+I35+I36+I38+I42</f>
        <v>6727955.02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29383760.72</v>
      </c>
      <c r="E14" s="54">
        <f>E16+E17+E18+E19+E20+E21+E22+E23+E24+E25+E26+E27+E28+E29+E30+E31</f>
        <v>22655850.72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17338239</v>
      </c>
      <c r="E16" s="60">
        <f>17310850+8546+35623.67-16780.67+306.33-306.33</f>
        <v>17338239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8768554.27</v>
      </c>
      <c r="E17" s="60">
        <f>3646716.58+3334.77-3707.08</f>
        <v>3646344.27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1482473.1699999997</v>
      </c>
      <c r="E37" s="17" t="s">
        <v>13</v>
      </c>
      <c r="F37" s="60">
        <f>974510.73+60834.14+69782.27+8667+11556+61443.86+23501.95+5439.2+52949.22+78652.45+65456.89+69679.46</f>
        <v>1482473.1699999997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45.019999999999996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45.019999999999996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45.019999999999996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f>5.02+40</f>
        <v>45.019999999999996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31020468.150000002</v>
      </c>
      <c r="E48" s="62">
        <f t="shared" si="1"/>
        <v>22716554.48</v>
      </c>
      <c r="F48" s="62">
        <f t="shared" si="1"/>
        <v>1562305.41</v>
      </c>
      <c r="G48" s="62">
        <f t="shared" si="1"/>
        <v>0</v>
      </c>
      <c r="H48" s="62">
        <f t="shared" si="1"/>
        <v>0</v>
      </c>
      <c r="I48" s="62">
        <f t="shared" si="1"/>
        <v>6741608.260000001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18829771.39</v>
      </c>
      <c r="E49" s="60">
        <f>E51+E52+E53+E54</f>
        <v>17042519.5</v>
      </c>
      <c r="F49" s="60">
        <f t="shared" si="2"/>
        <v>966251.8899999999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14459951.69</v>
      </c>
      <c r="E51" s="60">
        <f>13066186.64+6563.75+27360.73-12888.38</f>
        <v>13087222.74</v>
      </c>
      <c r="F51" s="60">
        <f>681720+60408.95</f>
        <v>742128.95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3832598.1999999997</v>
      </c>
      <c r="E54" s="60">
        <f>3411722.36+1982.25+8262.94-3892.29</f>
        <v>3418075.26</v>
      </c>
      <c r="F54" s="60">
        <f>205879.44+18243.5</f>
        <v>224122.94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1034499.82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76.62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76.62</v>
      </c>
      <c r="E69" s="60"/>
      <c r="F69" s="60"/>
      <c r="G69" s="60"/>
      <c r="H69" s="60"/>
      <c r="I69" s="60">
        <f>31.6+5.02+40</f>
        <v>76.62</v>
      </c>
      <c r="J69" s="60"/>
    </row>
    <row r="70" spans="1:10" s="2" customFormat="1" ht="21.7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11135973.940000001</v>
      </c>
      <c r="E71" s="60">
        <f aca="true" t="shared" si="6" ref="E71:J71">E72+E73</f>
        <v>4639611.78</v>
      </c>
      <c r="F71" s="60">
        <f t="shared" si="6"/>
        <v>575830.52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11135973.940000001</v>
      </c>
      <c r="E73" s="54">
        <f>E75+E84</f>
        <v>4639611.78</v>
      </c>
      <c r="F73" s="54">
        <f>F75+F84</f>
        <v>575830.52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11135973.940000001</v>
      </c>
      <c r="E84" s="60">
        <f t="shared" si="8"/>
        <v>4639611.78</v>
      </c>
      <c r="F84" s="60">
        <f t="shared" si="8"/>
        <v>575830.52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2287537.05</v>
      </c>
      <c r="E88" s="60">
        <f>E90+E91+E92+E93</f>
        <v>2123037.05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1317003.3</v>
      </c>
      <c r="E90" s="60">
        <f>1256002.35-34099.05</f>
        <v>1221903.3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6" customHeight="1">
      <c r="A95" s="66" t="s">
        <v>50</v>
      </c>
      <c r="B95" s="33"/>
      <c r="C95" s="33">
        <v>244</v>
      </c>
      <c r="D95" s="54">
        <f t="shared" si="9"/>
        <v>992689.2899999999</v>
      </c>
      <c r="E95" s="60">
        <f>1045419.64+3334.77-3707.08-150000</f>
        <v>895047.33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1388186.3900000001</v>
      </c>
      <c r="E96" s="60">
        <f>692590.86+53000+150000+48215.74</f>
        <v>943806.6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309836</v>
      </c>
      <c r="E97" s="60">
        <f>300879.5-53000+61956.5</f>
        <v>309836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6093901.37</v>
      </c>
      <c r="E99" s="60">
        <f>402196.09-15600-2035.5+306.33-306.33-76073.19</f>
        <v>308487.4</v>
      </c>
      <c r="F99" s="60">
        <f>95563.74+60834.14+69782.27+61443.86+23501.95+5439.2+52949.22+65456.89+69679.46</f>
        <v>504650.73000000004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260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261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K29" sqref="K29:K34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262</v>
      </c>
      <c r="K13" s="140" t="s">
        <v>263</v>
      </c>
      <c r="L13" s="140" t="s">
        <v>264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SUM(J19:J34)</f>
        <v>11135973.94</v>
      </c>
      <c r="K16" s="144">
        <f>SUM(K19:K34)</f>
        <v>11336553.75</v>
      </c>
      <c r="L16" s="144">
        <f>SUM(L19:L34)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v>11133454.94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4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3">
      <selection activeCell="C38" sqref="C38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286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287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287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2016-11-23T04:02:40Z</dcterms:modified>
  <cp:category/>
  <cp:version/>
  <cp:contentType/>
  <cp:contentStatus/>
</cp:coreProperties>
</file>